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d5\Documents\"/>
    </mc:Choice>
  </mc:AlternateContent>
  <xr:revisionPtr revIDLastSave="0" documentId="8_{EBBB1B09-26DF-4B81-8CC6-262822FEE545}" xr6:coauthVersionLast="45" xr6:coauthVersionMax="45" xr10:uidLastSave="{00000000-0000-0000-0000-000000000000}"/>
  <workbookProtection workbookAlgorithmName="SHA-512" workbookHashValue="3hx71LuQtNi93Efmjc2i+OrRPo/YOQ08COePOFj4d2icIDdGtFB43FFxe0IXNl9H9LVMLPv27bQainlZNKe2vA==" workbookSaltValue="Gst1ZCmGr51ORAszx7IQQQ==" workbookSpinCount="100000" lockStructure="1"/>
  <bookViews>
    <workbookView xWindow="-120" yWindow="-120" windowWidth="29040" windowHeight="15840" xr2:uid="{AB28A290-F7BB-43AF-8E35-575794B9E64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" i="1" l="1"/>
  <c r="M1" i="1"/>
  <c r="I3" i="1"/>
  <c r="K3" i="1"/>
  <c r="I4" i="1"/>
  <c r="K4" i="1"/>
  <c r="I5" i="1"/>
  <c r="K5" i="1"/>
  <c r="I6" i="1"/>
  <c r="K6" i="1"/>
  <c r="I7" i="1"/>
  <c r="K7" i="1"/>
  <c r="I8" i="1"/>
  <c r="K8" i="1"/>
  <c r="I9" i="1"/>
  <c r="K9" i="1"/>
  <c r="I10" i="1"/>
  <c r="K10" i="1"/>
  <c r="I11" i="1"/>
  <c r="K11" i="1"/>
  <c r="I12" i="1"/>
  <c r="K12" i="1"/>
  <c r="I13" i="1"/>
  <c r="K13" i="1"/>
  <c r="I14" i="1"/>
  <c r="K14" i="1"/>
  <c r="I15" i="1"/>
  <c r="K15" i="1"/>
  <c r="I16" i="1"/>
  <c r="K16" i="1"/>
  <c r="I17" i="1"/>
  <c r="K17" i="1"/>
  <c r="I18" i="1"/>
  <c r="K18" i="1"/>
  <c r="I19" i="1"/>
  <c r="K19" i="1"/>
  <c r="I20" i="1"/>
  <c r="K20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K27" i="1"/>
  <c r="I28" i="1"/>
  <c r="K28" i="1"/>
  <c r="I29" i="1"/>
  <c r="K29" i="1"/>
  <c r="I30" i="1"/>
  <c r="K30" i="1"/>
  <c r="I31" i="1"/>
  <c r="K31" i="1"/>
  <c r="I2" i="1"/>
  <c r="K2" i="1"/>
  <c r="K1" i="1"/>
  <c r="J1" i="1"/>
  <c r="I1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" i="1"/>
  <c r="B2" i="1"/>
  <c r="D2" i="1"/>
  <c r="D3" i="1"/>
  <c r="E3" i="1"/>
  <c r="F3" i="1"/>
  <c r="G3" i="1"/>
  <c r="H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H2" i="1"/>
  <c r="G2" i="1"/>
  <c r="F2" i="1"/>
  <c r="E2" i="1"/>
  <c r="F34" i="1"/>
  <c r="F1" i="1" s="1"/>
  <c r="K34" i="1"/>
  <c r="J34" i="1"/>
  <c r="J10" i="1" s="1"/>
  <c r="I34" i="1"/>
  <c r="E34" i="1"/>
  <c r="E1" i="1" s="1"/>
  <c r="G34" i="1"/>
  <c r="G1" i="1" s="1"/>
  <c r="H34" i="1"/>
  <c r="H1" i="1" s="1"/>
  <c r="D34" i="1"/>
  <c r="D1" i="1" s="1"/>
  <c r="J26" i="1" l="1"/>
  <c r="J12" i="1"/>
  <c r="J15" i="1"/>
  <c r="J28" i="1"/>
  <c r="J31" i="1"/>
  <c r="J2" i="1"/>
  <c r="J4" i="1"/>
  <c r="J7" i="1"/>
  <c r="J20" i="1"/>
  <c r="J23" i="1"/>
  <c r="J25" i="1"/>
  <c r="J17" i="1"/>
  <c r="J9" i="1"/>
  <c r="J30" i="1"/>
  <c r="J22" i="1"/>
  <c r="J14" i="1"/>
  <c r="J6" i="1"/>
  <c r="J3" i="1"/>
  <c r="J24" i="1"/>
  <c r="J16" i="1"/>
  <c r="J8" i="1"/>
  <c r="J27" i="1"/>
  <c r="J19" i="1"/>
  <c r="J11" i="1"/>
  <c r="J29" i="1"/>
  <c r="J21" i="1"/>
  <c r="J13" i="1"/>
  <c r="J5" i="1"/>
  <c r="J18" i="1"/>
</calcChain>
</file>

<file path=xl/sharedStrings.xml><?xml version="1.0" encoding="utf-8"?>
<sst xmlns="http://schemas.openxmlformats.org/spreadsheetml/2006/main" count="35" uniqueCount="35">
  <si>
    <t>VMA</t>
  </si>
  <si>
    <t>VO²max approx</t>
  </si>
  <si>
    <t>Nom Prénom</t>
  </si>
  <si>
    <t>Joueur 1</t>
  </si>
  <si>
    <t>Joueur 2</t>
  </si>
  <si>
    <t>Joueur 3</t>
  </si>
  <si>
    <t>Joueur 4</t>
  </si>
  <si>
    <t>Joueur 5</t>
  </si>
  <si>
    <t>Joueur 6</t>
  </si>
  <si>
    <t>Joueur 7</t>
  </si>
  <si>
    <t>Joueur 8</t>
  </si>
  <si>
    <t>Joueur 9</t>
  </si>
  <si>
    <t>Joueur 10</t>
  </si>
  <si>
    <t>Joueur 11</t>
  </si>
  <si>
    <t>Joueur 12</t>
  </si>
  <si>
    <t>Joueur 13</t>
  </si>
  <si>
    <t>Joueur 14</t>
  </si>
  <si>
    <t>Joueur 15</t>
  </si>
  <si>
    <t>Joueur 16</t>
  </si>
  <si>
    <t>Joueur 17</t>
  </si>
  <si>
    <t>Joueur 18</t>
  </si>
  <si>
    <t>Joueur 19</t>
  </si>
  <si>
    <t>Joueur 20</t>
  </si>
  <si>
    <t>Joueur 21</t>
  </si>
  <si>
    <t>Joueur 22</t>
  </si>
  <si>
    <t>Joueur 23</t>
  </si>
  <si>
    <t>Joueur 24</t>
  </si>
  <si>
    <t>Joueur 25</t>
  </si>
  <si>
    <t>Joueur 26</t>
  </si>
  <si>
    <t>Joueur 27</t>
  </si>
  <si>
    <t>Joueur 28</t>
  </si>
  <si>
    <t>Joueur 29</t>
  </si>
  <si>
    <t>Joueur 30</t>
  </si>
  <si>
    <t>Longueur</t>
  </si>
  <si>
    <t>Largeur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</si>
</sst>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7" formatCode="0\ &quot;sec&quot;"/>
    <numFmt numFmtId="168" formatCode="0.0\ &quot;m&quot;"/>
    <numFmt numFmtId="169" formatCode="0.0\ &quot;km/h&quot;"/>
    <numFmt numFmtId="170" formatCode="0.00\ &quot;ml/mn/kg&quot;"/>
    <numFmt numFmtId="171" formatCode="0\ &quot;m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95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0" xfId="0" applyFont="1" applyFill="1" applyBorder="1" applyAlignment="1" applyProtection="1">
      <alignment horizontal="center" wrapText="1"/>
      <protection hidden="1"/>
    </xf>
    <xf numFmtId="0" fontId="2" fillId="2" borderId="11" xfId="0" applyFont="1" applyFill="1" applyBorder="1" applyAlignment="1" applyProtection="1">
      <alignment horizontal="center" wrapText="1"/>
      <protection hidden="1"/>
    </xf>
    <xf numFmtId="0" fontId="2" fillId="2" borderId="12" xfId="0" applyFont="1" applyFill="1" applyBorder="1" applyAlignment="1" applyProtection="1">
      <alignment horizontal="center" wrapText="1"/>
      <protection hidden="1"/>
    </xf>
    <xf numFmtId="0" fontId="2" fillId="2" borderId="13" xfId="0" applyFont="1" applyFill="1" applyBorder="1" applyAlignment="1" applyProtection="1">
      <alignment horizontal="center" wrapText="1"/>
      <protection hidden="1"/>
    </xf>
    <xf numFmtId="0" fontId="2" fillId="2" borderId="14" xfId="0" applyFont="1" applyFill="1" applyBorder="1" applyAlignment="1" applyProtection="1">
      <alignment horizontal="center" wrapText="1"/>
      <protection hidden="1"/>
    </xf>
    <xf numFmtId="0" fontId="0" fillId="0" borderId="25" xfId="0" applyBorder="1" applyProtection="1">
      <protection hidden="1"/>
    </xf>
    <xf numFmtId="0" fontId="0" fillId="0" borderId="0" xfId="0" applyProtection="1">
      <protection hidden="1"/>
    </xf>
    <xf numFmtId="170" fontId="3" fillId="4" borderId="8" xfId="0" applyNumberFormat="1" applyFont="1" applyFill="1" applyBorder="1" applyAlignment="1" applyProtection="1">
      <alignment horizontal="center" wrapText="1"/>
      <protection hidden="1"/>
    </xf>
    <xf numFmtId="168" fontId="3" fillId="4" borderId="7" xfId="0" applyNumberFormat="1" applyFont="1" applyFill="1" applyBorder="1" applyAlignment="1" applyProtection="1">
      <alignment horizontal="center" wrapText="1"/>
      <protection hidden="1"/>
    </xf>
    <xf numFmtId="168" fontId="3" fillId="4" borderId="8" xfId="0" applyNumberFormat="1" applyFont="1" applyFill="1" applyBorder="1" applyAlignment="1" applyProtection="1">
      <alignment horizontal="center" wrapText="1"/>
      <protection hidden="1"/>
    </xf>
    <xf numFmtId="167" fontId="3" fillId="4" borderId="8" xfId="0" applyNumberFormat="1" applyFont="1" applyFill="1" applyBorder="1" applyAlignment="1" applyProtection="1">
      <alignment horizontal="center" wrapText="1"/>
      <protection hidden="1"/>
    </xf>
    <xf numFmtId="167" fontId="3" fillId="4" borderId="9" xfId="0" applyNumberFormat="1" applyFont="1" applyFill="1" applyBorder="1" applyAlignment="1" applyProtection="1">
      <alignment horizontal="center" wrapTex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8" fontId="3" fillId="4" borderId="2" xfId="0" applyNumberFormat="1" applyFont="1" applyFill="1" applyBorder="1" applyAlignment="1" applyProtection="1">
      <alignment horizontal="center" wrapText="1"/>
      <protection hidden="1"/>
    </xf>
    <xf numFmtId="168" fontId="3" fillId="4" borderId="1" xfId="0" applyNumberFormat="1" applyFont="1" applyFill="1" applyBorder="1" applyAlignment="1" applyProtection="1">
      <alignment horizontal="center" wrapText="1"/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17" xfId="0" applyBorder="1" applyProtection="1">
      <protection hidden="1"/>
    </xf>
    <xf numFmtId="170" fontId="3" fillId="4" borderId="16" xfId="0" applyNumberFormat="1" applyFont="1" applyFill="1" applyBorder="1" applyAlignment="1" applyProtection="1">
      <alignment horizontal="center" wrapText="1"/>
      <protection hidden="1"/>
    </xf>
    <xf numFmtId="168" fontId="3" fillId="4" borderId="4" xfId="0" applyNumberFormat="1" applyFont="1" applyFill="1" applyBorder="1" applyAlignment="1" applyProtection="1">
      <alignment horizontal="center" wrapText="1"/>
      <protection hidden="1"/>
    </xf>
    <xf numFmtId="168" fontId="3" fillId="4" borderId="5" xfId="0" applyNumberFormat="1" applyFont="1" applyFill="1" applyBorder="1" applyAlignment="1" applyProtection="1">
      <alignment horizontal="center" wrapText="1"/>
      <protection hidden="1"/>
    </xf>
    <xf numFmtId="167" fontId="3" fillId="4" borderId="16" xfId="0" applyNumberFormat="1" applyFont="1" applyFill="1" applyBorder="1" applyAlignment="1" applyProtection="1">
      <alignment horizontal="center" wrapText="1"/>
      <protection hidden="1"/>
    </xf>
    <xf numFmtId="167" fontId="3" fillId="4" borderId="26" xfId="0" applyNumberFormat="1" applyFont="1" applyFill="1" applyBorder="1" applyAlignment="1" applyProtection="1">
      <alignment horizontal="center" wrapText="1"/>
      <protection hidden="1"/>
    </xf>
    <xf numFmtId="0" fontId="4" fillId="4" borderId="19" xfId="0" applyFont="1" applyFill="1" applyBorder="1" applyAlignment="1" applyProtection="1">
      <alignment wrapText="1"/>
      <protection hidden="1"/>
    </xf>
    <xf numFmtId="0" fontId="4" fillId="4" borderId="21" xfId="0" applyFont="1" applyFill="1" applyBorder="1" applyAlignment="1" applyProtection="1">
      <alignment wrapText="1"/>
      <protection hidden="1"/>
    </xf>
    <xf numFmtId="0" fontId="0" fillId="4" borderId="17" xfId="0" applyFill="1" applyBorder="1" applyProtection="1">
      <protection hidden="1"/>
    </xf>
    <xf numFmtId="0" fontId="4" fillId="4" borderId="17" xfId="0" applyFont="1" applyFill="1" applyBorder="1" applyAlignment="1" applyProtection="1">
      <alignment wrapText="1"/>
      <protection hidden="1"/>
    </xf>
    <xf numFmtId="0" fontId="4" fillId="4" borderId="20" xfId="0" applyFont="1" applyFill="1" applyBorder="1" applyAlignment="1" applyProtection="1">
      <alignment wrapText="1"/>
      <protection hidden="1"/>
    </xf>
    <xf numFmtId="0" fontId="0" fillId="4" borderId="18" xfId="0" applyFill="1" applyBorder="1" applyProtection="1">
      <protection hidden="1"/>
    </xf>
    <xf numFmtId="0" fontId="3" fillId="4" borderId="4" xfId="0" applyFont="1" applyFill="1" applyBorder="1" applyAlignment="1" applyProtection="1">
      <alignment horizontal="center" wrapText="1"/>
      <protection hidden="1"/>
    </xf>
    <xf numFmtId="0" fontId="3" fillId="4" borderId="5" xfId="0" applyFont="1" applyFill="1" applyBorder="1" applyAlignment="1" applyProtection="1">
      <alignment horizontal="center" wrapText="1"/>
      <protection hidden="1"/>
    </xf>
    <xf numFmtId="0" fontId="4" fillId="4" borderId="5" xfId="0" applyFont="1" applyFill="1" applyBorder="1" applyAlignment="1" applyProtection="1">
      <alignment horizontal="right" wrapText="1"/>
      <protection hidden="1"/>
    </xf>
    <xf numFmtId="0" fontId="4" fillId="4" borderId="6" xfId="0" applyFont="1" applyFill="1" applyBorder="1" applyAlignment="1" applyProtection="1">
      <alignment horizontal="right" wrapText="1"/>
      <protection hidden="1"/>
    </xf>
    <xf numFmtId="0" fontId="0" fillId="4" borderId="0" xfId="0" applyFill="1" applyProtection="1">
      <protection hidden="1"/>
    </xf>
    <xf numFmtId="0" fontId="3" fillId="3" borderId="9" xfId="0" applyFont="1" applyFill="1" applyBorder="1" applyAlignment="1" applyProtection="1">
      <alignment horizontal="center" wrapText="1"/>
      <protection locked="0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horizontal="center" wrapText="1"/>
      <protection locked="0"/>
    </xf>
    <xf numFmtId="169" fontId="3" fillId="3" borderId="7" xfId="0" applyNumberFormat="1" applyFont="1" applyFill="1" applyBorder="1" applyAlignment="1" applyProtection="1">
      <alignment horizontal="center" wrapText="1"/>
      <protection locked="0"/>
    </xf>
    <xf numFmtId="169" fontId="3" fillId="3" borderId="15" xfId="0" applyNumberFormat="1" applyFont="1" applyFill="1" applyBorder="1" applyAlignment="1" applyProtection="1">
      <alignment horizontal="center" wrapText="1"/>
      <protection locked="0"/>
    </xf>
    <xf numFmtId="10" fontId="6" fillId="3" borderId="22" xfId="0" applyNumberFormat="1" applyFont="1" applyFill="1" applyBorder="1" applyAlignment="1" applyProtection="1">
      <alignment horizontal="center" wrapText="1"/>
      <protection locked="0"/>
    </xf>
    <xf numFmtId="10" fontId="7" fillId="3" borderId="23" xfId="0" applyNumberFormat="1" applyFont="1" applyFill="1" applyBorder="1" applyAlignment="1" applyProtection="1">
      <alignment horizontal="right" wrapText="1"/>
      <protection locked="0"/>
    </xf>
    <xf numFmtId="10" fontId="6" fillId="3" borderId="23" xfId="0" applyNumberFormat="1" applyFont="1" applyFill="1" applyBorder="1" applyAlignment="1" applyProtection="1">
      <alignment horizontal="center" wrapText="1"/>
      <protection locked="0"/>
    </xf>
    <xf numFmtId="10" fontId="6" fillId="3" borderId="24" xfId="0" applyNumberFormat="1" applyFont="1" applyFill="1" applyBorder="1" applyAlignment="1" applyProtection="1">
      <alignment horizontal="center" wrapText="1"/>
      <protection locked="0"/>
    </xf>
    <xf numFmtId="171" fontId="1" fillId="3" borderId="4" xfId="0" applyNumberFormat="1" applyFont="1" applyFill="1" applyBorder="1" applyAlignment="1" applyProtection="1">
      <alignment horizontal="center" vertical="center"/>
      <protection locked="0"/>
    </xf>
    <xf numFmtId="171" fontId="1" fillId="3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79019-5445-4C3F-A6BE-30FCF0D0F9DA}">
  <dimension ref="A1:N51"/>
  <sheetViews>
    <sheetView tabSelected="1" zoomScale="80" zoomScaleNormal="80" workbookViewId="0">
      <selection activeCell="N3" sqref="N3"/>
    </sheetView>
  </sheetViews>
  <sheetFormatPr baseColWidth="10" defaultColWidth="0" defaultRowHeight="0.75" customHeight="1" zeroHeight="1" x14ac:dyDescent="0.25"/>
  <cols>
    <col min="1" max="1" width="20.28515625" style="35" customWidth="1"/>
    <col min="2" max="2" width="19.140625" style="35" customWidth="1"/>
    <col min="3" max="3" width="45.7109375" style="35" customWidth="1"/>
    <col min="4" max="11" width="11.42578125" style="35" customWidth="1"/>
    <col min="12" max="12" width="3.5703125" style="35" customWidth="1"/>
    <col min="13" max="14" width="16.28515625" style="35" customWidth="1"/>
    <col min="15" max="16384" width="11.42578125" style="7" hidden="1"/>
  </cols>
  <sheetData>
    <row r="1" spans="1:14" ht="60.75" thickBot="1" x14ac:dyDescent="0.3">
      <c r="A1" s="1" t="s">
        <v>0</v>
      </c>
      <c r="B1" s="2" t="s">
        <v>1</v>
      </c>
      <c r="C1" s="3" t="s">
        <v>2</v>
      </c>
      <c r="D1" s="4" t="str">
        <f>CONCATENATE("5'' à ",$D$34,"%")</f>
        <v>5'' à 120%</v>
      </c>
      <c r="E1" s="5" t="str">
        <f>CONCATENATE("10'' à ",E$34,"%")</f>
        <v>10'' à 115%</v>
      </c>
      <c r="F1" s="5" t="str">
        <f>CONCATENATE("15'' à ",F$34,"%")</f>
        <v>15'' à 110%</v>
      </c>
      <c r="G1" s="5" t="str">
        <f>CONCATENATE("20'' à ",G$34,"%")</f>
        <v>20'' à 105%</v>
      </c>
      <c r="H1" s="5" t="str">
        <f>CONCATENATE("30'' à ",H$34,"%")</f>
        <v>30'' à 100%</v>
      </c>
      <c r="I1" s="5" t="str">
        <f>CONCATENATE("1 tour complet du terrain  à ",I$33*100,"%")</f>
        <v>1 tour complet du terrain  à 90%</v>
      </c>
      <c r="J1" s="5" t="str">
        <f>CONCATENATE("1 largeur du terrain  à ",J$33*100,"%")</f>
        <v>1 largeur du terrain  à 110%</v>
      </c>
      <c r="K1" s="3" t="str">
        <f>CONCATENATE("1 longeur du terrain  à ",K$33*100,"%")</f>
        <v>1 longeur du terrain  à 105%</v>
      </c>
      <c r="L1" s="6"/>
      <c r="M1" s="5" t="str">
        <f t="shared" ref="M1:N1" si="0">CONCATENATE("1 tour complet du terrain  à ",M$33*100,"%")</f>
        <v>1 tour complet du terrain  à 0%</v>
      </c>
      <c r="N1" s="5" t="str">
        <f t="shared" si="0"/>
        <v>1 tour complet du terrain  à 0%</v>
      </c>
    </row>
    <row r="2" spans="1:14" ht="15" x14ac:dyDescent="0.25">
      <c r="A2" s="39">
        <v>12</v>
      </c>
      <c r="B2" s="8">
        <f>A2*3.5</f>
        <v>42</v>
      </c>
      <c r="C2" s="36" t="s">
        <v>3</v>
      </c>
      <c r="D2" s="9">
        <f>IFERROR($A2*1000/3600*5*D$33,"")</f>
        <v>20</v>
      </c>
      <c r="E2" s="10">
        <f>IFERROR($A2*1000/3600*10*E$33,"")</f>
        <v>38.333333333333336</v>
      </c>
      <c r="F2" s="10">
        <f>IFERROR($A2*1000/3600*15*F$33,"")</f>
        <v>55.000000000000007</v>
      </c>
      <c r="G2" s="10">
        <f>IFERROR($A2*1000/3600*20*G$33,"")</f>
        <v>70.000000000000014</v>
      </c>
      <c r="H2" s="10">
        <f>IFERROR($A2*1000/3600*30*H$33,"")</f>
        <v>100</v>
      </c>
      <c r="I2" s="11">
        <f>IFERROR(60*60/1000/$A2*(($M$3+$N$3)*2)*$I$34%,"")</f>
        <v>105.60000000000001</v>
      </c>
      <c r="J2" s="11">
        <f>IFERROR(60*60/1000/$A2*$N$3*$J$34%,"")</f>
        <v>16.2</v>
      </c>
      <c r="K2" s="12">
        <f>IFERROR(60*60/1000/$A2*$M$3*$K$34%,"")</f>
        <v>28.5</v>
      </c>
      <c r="L2" s="6"/>
      <c r="M2" s="13" t="s">
        <v>33</v>
      </c>
      <c r="N2" s="14" t="s">
        <v>34</v>
      </c>
    </row>
    <row r="3" spans="1:14" ht="15.75" thickBot="1" x14ac:dyDescent="0.3">
      <c r="A3" s="39">
        <v>12.5</v>
      </c>
      <c r="B3" s="8">
        <f>A3*3.5</f>
        <v>43.75</v>
      </c>
      <c r="C3" s="37" t="s">
        <v>4</v>
      </c>
      <c r="D3" s="15">
        <f>IFERROR($A3*1000/3600*5*D$33,"")</f>
        <v>20.833333333333332</v>
      </c>
      <c r="E3" s="16">
        <f>IFERROR($A3*1000/3600*10*E$33,"")</f>
        <v>39.93055555555555</v>
      </c>
      <c r="F3" s="16">
        <f>IFERROR($A3*1000/3600*15*F$33,"")</f>
        <v>57.291666666666671</v>
      </c>
      <c r="G3" s="16">
        <f>IFERROR($A3*1000/3600*20*G$33,"")</f>
        <v>72.916666666666671</v>
      </c>
      <c r="H3" s="16">
        <f>IFERROR($A3*1000/3600*30*H$33,"")</f>
        <v>104.16666666666667</v>
      </c>
      <c r="I3" s="11">
        <f t="shared" ref="I3:I31" si="1">IFERROR(60*60/1000/$A3*(($M$3+$N$3)*2)*$I$34%,"")</f>
        <v>101.37600000000002</v>
      </c>
      <c r="J3" s="11">
        <f t="shared" ref="J3:J31" si="2">IFERROR(60*60/1000/$A3*$N$3*$J$34%,"")</f>
        <v>15.552</v>
      </c>
      <c r="K3" s="12">
        <f t="shared" ref="K3:K31" si="3">IFERROR(60*60/1000/$A3*$M$3*$K$34%,"")</f>
        <v>27.360000000000003</v>
      </c>
      <c r="L3" s="6"/>
      <c r="M3" s="45">
        <v>100</v>
      </c>
      <c r="N3" s="46">
        <v>60</v>
      </c>
    </row>
    <row r="4" spans="1:14" ht="15" x14ac:dyDescent="0.25">
      <c r="A4" s="39">
        <v>13</v>
      </c>
      <c r="B4" s="8">
        <f t="shared" ref="B4:B31" si="4">A4*3.5</f>
        <v>45.5</v>
      </c>
      <c r="C4" s="37" t="s">
        <v>5</v>
      </c>
      <c r="D4" s="15">
        <f>IFERROR($A4*1000/3600*5*D$33,"")</f>
        <v>21.666666666666668</v>
      </c>
      <c r="E4" s="16">
        <f>IFERROR($A4*1000/3600*10*E$33,"")</f>
        <v>41.527777777777779</v>
      </c>
      <c r="F4" s="16">
        <f>IFERROR($A4*1000/3600*15*F$33,"")</f>
        <v>59.583333333333336</v>
      </c>
      <c r="G4" s="16">
        <f>IFERROR($A4*1000/3600*20*G$33,"")</f>
        <v>75.833333333333343</v>
      </c>
      <c r="H4" s="16">
        <f>IFERROR($A4*1000/3600*30*H$33,"")</f>
        <v>108.33333333333333</v>
      </c>
      <c r="I4" s="11">
        <f t="shared" si="1"/>
        <v>97.476923076923086</v>
      </c>
      <c r="J4" s="11">
        <f t="shared" si="2"/>
        <v>14.953846153846154</v>
      </c>
      <c r="K4" s="12">
        <f t="shared" si="3"/>
        <v>26.307692307692307</v>
      </c>
      <c r="L4" s="17"/>
      <c r="M4" s="18"/>
      <c r="N4" s="18"/>
    </row>
    <row r="5" spans="1:14" ht="15" x14ac:dyDescent="0.25">
      <c r="A5" s="39">
        <v>13.5</v>
      </c>
      <c r="B5" s="8">
        <f t="shared" si="4"/>
        <v>47.25</v>
      </c>
      <c r="C5" s="37" t="s">
        <v>6</v>
      </c>
      <c r="D5" s="15">
        <f>IFERROR($A5*1000/3600*5*D$33,"")</f>
        <v>22.5</v>
      </c>
      <c r="E5" s="16">
        <f>IFERROR($A5*1000/3600*10*E$33,"")</f>
        <v>43.125</v>
      </c>
      <c r="F5" s="16">
        <f>IFERROR($A5*1000/3600*15*F$33,"")</f>
        <v>61.875000000000007</v>
      </c>
      <c r="G5" s="16">
        <f>IFERROR($A5*1000/3600*20*G$33,"")</f>
        <v>78.75</v>
      </c>
      <c r="H5" s="16">
        <f>IFERROR($A5*1000/3600*30*H$33,"")</f>
        <v>112.5</v>
      </c>
      <c r="I5" s="11">
        <f t="shared" si="1"/>
        <v>93.866666666666674</v>
      </c>
      <c r="J5" s="11">
        <f t="shared" si="2"/>
        <v>14.399999999999999</v>
      </c>
      <c r="K5" s="12">
        <f t="shared" si="3"/>
        <v>25.333333333333332</v>
      </c>
      <c r="L5" s="17"/>
      <c r="M5" s="19"/>
      <c r="N5" s="19"/>
    </row>
    <row r="6" spans="1:14" ht="15" x14ac:dyDescent="0.25">
      <c r="A6" s="39">
        <v>14</v>
      </c>
      <c r="B6" s="8">
        <f t="shared" si="4"/>
        <v>49</v>
      </c>
      <c r="C6" s="37" t="s">
        <v>7</v>
      </c>
      <c r="D6" s="15">
        <f>IFERROR($A6*1000/3600*5*D$33,"")</f>
        <v>23.333333333333332</v>
      </c>
      <c r="E6" s="16">
        <f>IFERROR($A6*1000/3600*10*E$33,"")</f>
        <v>44.722222222222214</v>
      </c>
      <c r="F6" s="16">
        <f>IFERROR($A6*1000/3600*15*F$33,"")</f>
        <v>64.166666666666671</v>
      </c>
      <c r="G6" s="16">
        <f>IFERROR($A6*1000/3600*20*G$33,"")</f>
        <v>81.666666666666657</v>
      </c>
      <c r="H6" s="16">
        <f>IFERROR($A6*1000/3600*30*H$33,"")</f>
        <v>116.66666666666667</v>
      </c>
      <c r="I6" s="11">
        <f t="shared" si="1"/>
        <v>90.514285714285734</v>
      </c>
      <c r="J6" s="11">
        <f t="shared" si="2"/>
        <v>13.885714285714286</v>
      </c>
      <c r="K6" s="12">
        <f t="shared" si="3"/>
        <v>24.428571428571431</v>
      </c>
      <c r="L6" s="17"/>
      <c r="M6" s="19"/>
      <c r="N6" s="19"/>
    </row>
    <row r="7" spans="1:14" ht="15" x14ac:dyDescent="0.25">
      <c r="A7" s="39">
        <v>14.5</v>
      </c>
      <c r="B7" s="8">
        <f t="shared" si="4"/>
        <v>50.75</v>
      </c>
      <c r="C7" s="37" t="s">
        <v>8</v>
      </c>
      <c r="D7" s="15">
        <f>IFERROR($A7*1000/3600*5*D$33,"")</f>
        <v>24.166666666666668</v>
      </c>
      <c r="E7" s="16">
        <f>IFERROR($A7*1000/3600*10*E$33,"")</f>
        <v>46.319444444444443</v>
      </c>
      <c r="F7" s="16">
        <f>IFERROR($A7*1000/3600*15*F$33,"")</f>
        <v>66.458333333333343</v>
      </c>
      <c r="G7" s="16">
        <f>IFERROR($A7*1000/3600*20*G$33,"")</f>
        <v>84.583333333333343</v>
      </c>
      <c r="H7" s="16">
        <f>IFERROR($A7*1000/3600*30*H$33,"")</f>
        <v>120.83333333333333</v>
      </c>
      <c r="I7" s="11">
        <f t="shared" si="1"/>
        <v>87.393103448275866</v>
      </c>
      <c r="J7" s="11">
        <f t="shared" si="2"/>
        <v>13.406896551724136</v>
      </c>
      <c r="K7" s="12">
        <f t="shared" si="3"/>
        <v>23.586206896551722</v>
      </c>
      <c r="L7" s="17"/>
      <c r="M7" s="19"/>
      <c r="N7" s="19"/>
    </row>
    <row r="8" spans="1:14" ht="15" x14ac:dyDescent="0.25">
      <c r="A8" s="39">
        <v>15</v>
      </c>
      <c r="B8" s="8">
        <f t="shared" si="4"/>
        <v>52.5</v>
      </c>
      <c r="C8" s="37" t="s">
        <v>9</v>
      </c>
      <c r="D8" s="15">
        <f>IFERROR($A8*1000/3600*5*D$33,"")</f>
        <v>25.000000000000004</v>
      </c>
      <c r="E8" s="16">
        <f>IFERROR($A8*1000/3600*10*E$33,"")</f>
        <v>47.916666666666671</v>
      </c>
      <c r="F8" s="16">
        <f>IFERROR($A8*1000/3600*15*F$33,"")</f>
        <v>68.750000000000014</v>
      </c>
      <c r="G8" s="16">
        <f>IFERROR($A8*1000/3600*20*G$33,"")</f>
        <v>87.500000000000014</v>
      </c>
      <c r="H8" s="16">
        <f>IFERROR($A8*1000/3600*30*H$33,"")</f>
        <v>125.00000000000001</v>
      </c>
      <c r="I8" s="11">
        <f t="shared" si="1"/>
        <v>84.480000000000018</v>
      </c>
      <c r="J8" s="11">
        <f t="shared" si="2"/>
        <v>12.959999999999999</v>
      </c>
      <c r="K8" s="12">
        <f t="shared" si="3"/>
        <v>22.8</v>
      </c>
      <c r="L8" s="17"/>
      <c r="M8" s="19"/>
      <c r="N8" s="19"/>
    </row>
    <row r="9" spans="1:14" ht="15" x14ac:dyDescent="0.25">
      <c r="A9" s="39">
        <v>15.5</v>
      </c>
      <c r="B9" s="8">
        <f t="shared" si="4"/>
        <v>54.25</v>
      </c>
      <c r="C9" s="37" t="s">
        <v>10</v>
      </c>
      <c r="D9" s="15">
        <f>IFERROR($A9*1000/3600*5*D$33,"")</f>
        <v>25.833333333333332</v>
      </c>
      <c r="E9" s="16">
        <f>IFERROR($A9*1000/3600*10*E$33,"")</f>
        <v>49.513888888888886</v>
      </c>
      <c r="F9" s="16">
        <f>IFERROR($A9*1000/3600*15*F$33,"")</f>
        <v>71.041666666666671</v>
      </c>
      <c r="G9" s="16">
        <f>IFERROR($A9*1000/3600*20*G$33,"")</f>
        <v>90.416666666666671</v>
      </c>
      <c r="H9" s="16">
        <f>IFERROR($A9*1000/3600*30*H$33,"")</f>
        <v>129.16666666666666</v>
      </c>
      <c r="I9" s="11">
        <f t="shared" si="1"/>
        <v>81.754838709677429</v>
      </c>
      <c r="J9" s="11">
        <f t="shared" si="2"/>
        <v>12.541935483870967</v>
      </c>
      <c r="K9" s="12">
        <f t="shared" si="3"/>
        <v>22.064516129032256</v>
      </c>
      <c r="L9" s="17"/>
      <c r="M9" s="19"/>
      <c r="N9" s="19"/>
    </row>
    <row r="10" spans="1:14" ht="15" x14ac:dyDescent="0.25">
      <c r="A10" s="39">
        <v>16</v>
      </c>
      <c r="B10" s="8">
        <f t="shared" si="4"/>
        <v>56</v>
      </c>
      <c r="C10" s="37" t="s">
        <v>11</v>
      </c>
      <c r="D10" s="15">
        <f>IFERROR($A10*1000/3600*5*D$33,"")</f>
        <v>26.666666666666664</v>
      </c>
      <c r="E10" s="16">
        <f>IFERROR($A10*1000/3600*10*E$33,"")</f>
        <v>51.111111111111107</v>
      </c>
      <c r="F10" s="16">
        <f>IFERROR($A10*1000/3600*15*F$33,"")</f>
        <v>73.333333333333343</v>
      </c>
      <c r="G10" s="16">
        <f>IFERROR($A10*1000/3600*20*G$33,"")</f>
        <v>93.333333333333329</v>
      </c>
      <c r="H10" s="16">
        <f>IFERROR($A10*1000/3600*30*H$33,"")</f>
        <v>133.33333333333334</v>
      </c>
      <c r="I10" s="11">
        <f t="shared" si="1"/>
        <v>79.2</v>
      </c>
      <c r="J10" s="11">
        <f t="shared" si="2"/>
        <v>12.149999999999999</v>
      </c>
      <c r="K10" s="12">
        <f t="shared" si="3"/>
        <v>21.375</v>
      </c>
      <c r="L10" s="17"/>
      <c r="M10" s="19"/>
      <c r="N10" s="19"/>
    </row>
    <row r="11" spans="1:14" ht="15" x14ac:dyDescent="0.25">
      <c r="A11" s="39">
        <v>16.5</v>
      </c>
      <c r="B11" s="8">
        <f t="shared" si="4"/>
        <v>57.75</v>
      </c>
      <c r="C11" s="37" t="s">
        <v>12</v>
      </c>
      <c r="D11" s="15">
        <f>IFERROR($A11*1000/3600*5*D$33,"")</f>
        <v>27.499999999999996</v>
      </c>
      <c r="E11" s="16">
        <f>IFERROR($A11*1000/3600*10*E$33,"")</f>
        <v>52.708333333333321</v>
      </c>
      <c r="F11" s="16">
        <f>IFERROR($A11*1000/3600*15*F$33,"")</f>
        <v>75.625</v>
      </c>
      <c r="G11" s="16">
        <f>IFERROR($A11*1000/3600*20*G$33,"")</f>
        <v>96.25</v>
      </c>
      <c r="H11" s="16">
        <f>IFERROR($A11*1000/3600*30*H$33,"")</f>
        <v>137.5</v>
      </c>
      <c r="I11" s="11">
        <f t="shared" si="1"/>
        <v>76.800000000000011</v>
      </c>
      <c r="J11" s="11">
        <f t="shared" si="2"/>
        <v>11.781818181818181</v>
      </c>
      <c r="K11" s="12">
        <f t="shared" si="3"/>
        <v>20.727272727272727</v>
      </c>
      <c r="L11" s="17"/>
      <c r="M11" s="19"/>
      <c r="N11" s="19"/>
    </row>
    <row r="12" spans="1:14" ht="15" x14ac:dyDescent="0.25">
      <c r="A12" s="39">
        <v>17</v>
      </c>
      <c r="B12" s="8">
        <f t="shared" si="4"/>
        <v>59.5</v>
      </c>
      <c r="C12" s="37" t="s">
        <v>13</v>
      </c>
      <c r="D12" s="15">
        <f>IFERROR($A12*1000/3600*5*D$33,"")</f>
        <v>28.333333333333332</v>
      </c>
      <c r="E12" s="16">
        <f>IFERROR($A12*1000/3600*10*E$33,"")</f>
        <v>54.30555555555555</v>
      </c>
      <c r="F12" s="16">
        <f>IFERROR($A12*1000/3600*15*F$33,"")</f>
        <v>77.916666666666671</v>
      </c>
      <c r="G12" s="16">
        <f>IFERROR($A12*1000/3600*20*G$33,"")</f>
        <v>99.166666666666671</v>
      </c>
      <c r="H12" s="16">
        <f>IFERROR($A12*1000/3600*30*H$33,"")</f>
        <v>141.66666666666666</v>
      </c>
      <c r="I12" s="11">
        <f t="shared" si="1"/>
        <v>74.54117647058824</v>
      </c>
      <c r="J12" s="11">
        <f t="shared" si="2"/>
        <v>11.435294117647057</v>
      </c>
      <c r="K12" s="12">
        <f t="shared" si="3"/>
        <v>20.117647058823529</v>
      </c>
      <c r="L12" s="17"/>
      <c r="M12" s="19"/>
      <c r="N12" s="19"/>
    </row>
    <row r="13" spans="1:14" ht="15" x14ac:dyDescent="0.25">
      <c r="A13" s="39">
        <v>17.5</v>
      </c>
      <c r="B13" s="8">
        <f t="shared" si="4"/>
        <v>61.25</v>
      </c>
      <c r="C13" s="37" t="s">
        <v>14</v>
      </c>
      <c r="D13" s="15">
        <f>IFERROR($A13*1000/3600*5*D$33,"")</f>
        <v>29.166666666666664</v>
      </c>
      <c r="E13" s="16">
        <f>IFERROR($A13*1000/3600*10*E$33,"")</f>
        <v>55.902777777777771</v>
      </c>
      <c r="F13" s="16">
        <f>IFERROR($A13*1000/3600*15*F$33,"")</f>
        <v>80.208333333333329</v>
      </c>
      <c r="G13" s="16">
        <f>IFERROR($A13*1000/3600*20*G$33,"")</f>
        <v>102.08333333333333</v>
      </c>
      <c r="H13" s="16">
        <f>IFERROR($A13*1000/3600*30*H$33,"")</f>
        <v>145.83333333333331</v>
      </c>
      <c r="I13" s="11">
        <f t="shared" si="1"/>
        <v>72.411428571428573</v>
      </c>
      <c r="J13" s="11">
        <f t="shared" si="2"/>
        <v>11.108571428571429</v>
      </c>
      <c r="K13" s="12">
        <f t="shared" si="3"/>
        <v>19.542857142857141</v>
      </c>
      <c r="L13" s="17"/>
      <c r="M13" s="19"/>
      <c r="N13" s="19"/>
    </row>
    <row r="14" spans="1:14" ht="15" x14ac:dyDescent="0.25">
      <c r="A14" s="39">
        <v>18</v>
      </c>
      <c r="B14" s="8">
        <f t="shared" si="4"/>
        <v>63</v>
      </c>
      <c r="C14" s="37" t="s">
        <v>15</v>
      </c>
      <c r="D14" s="15">
        <f>IFERROR($A14*1000/3600*5*D$33,"")</f>
        <v>30</v>
      </c>
      <c r="E14" s="16">
        <f>IFERROR($A14*1000/3600*10*E$33,"")</f>
        <v>57.499999999999993</v>
      </c>
      <c r="F14" s="16">
        <f>IFERROR($A14*1000/3600*15*F$33,"")</f>
        <v>82.5</v>
      </c>
      <c r="G14" s="16">
        <f>IFERROR($A14*1000/3600*20*G$33,"")</f>
        <v>105</v>
      </c>
      <c r="H14" s="16">
        <f>IFERROR($A14*1000/3600*30*H$33,"")</f>
        <v>150</v>
      </c>
      <c r="I14" s="11">
        <f t="shared" si="1"/>
        <v>70.400000000000006</v>
      </c>
      <c r="J14" s="11">
        <f t="shared" si="2"/>
        <v>10.799999999999999</v>
      </c>
      <c r="K14" s="12">
        <f t="shared" si="3"/>
        <v>19</v>
      </c>
      <c r="L14" s="17"/>
      <c r="M14" s="19"/>
      <c r="N14" s="19"/>
    </row>
    <row r="15" spans="1:14" ht="15" x14ac:dyDescent="0.25">
      <c r="A15" s="39">
        <v>18.5</v>
      </c>
      <c r="B15" s="8">
        <f t="shared" si="4"/>
        <v>64.75</v>
      </c>
      <c r="C15" s="37" t="s">
        <v>16</v>
      </c>
      <c r="D15" s="15">
        <f>IFERROR($A15*1000/3600*5*D$33,"")</f>
        <v>30.833333333333336</v>
      </c>
      <c r="E15" s="16">
        <f>IFERROR($A15*1000/3600*10*E$33,"")</f>
        <v>59.097222222222221</v>
      </c>
      <c r="F15" s="16">
        <f>IFERROR($A15*1000/3600*15*F$33,"")</f>
        <v>84.791666666666686</v>
      </c>
      <c r="G15" s="16">
        <f>IFERROR($A15*1000/3600*20*G$33,"")</f>
        <v>107.91666666666669</v>
      </c>
      <c r="H15" s="16">
        <f>IFERROR($A15*1000/3600*30*H$33,"")</f>
        <v>154.16666666666669</v>
      </c>
      <c r="I15" s="11">
        <f t="shared" si="1"/>
        <v>68.497297297297308</v>
      </c>
      <c r="J15" s="11">
        <f t="shared" si="2"/>
        <v>10.508108108108109</v>
      </c>
      <c r="K15" s="12">
        <f t="shared" si="3"/>
        <v>18.486486486486484</v>
      </c>
      <c r="L15" s="17"/>
      <c r="M15" s="19"/>
      <c r="N15" s="19"/>
    </row>
    <row r="16" spans="1:14" ht="15" x14ac:dyDescent="0.25">
      <c r="A16" s="39">
        <v>19</v>
      </c>
      <c r="B16" s="8">
        <f t="shared" si="4"/>
        <v>66.5</v>
      </c>
      <c r="C16" s="37" t="s">
        <v>17</v>
      </c>
      <c r="D16" s="15">
        <f>IFERROR($A16*1000/3600*5*D$33,"")</f>
        <v>31.666666666666664</v>
      </c>
      <c r="E16" s="16">
        <f>IFERROR($A16*1000/3600*10*E$33,"")</f>
        <v>60.694444444444443</v>
      </c>
      <c r="F16" s="16">
        <f>IFERROR($A16*1000/3600*15*F$33,"")</f>
        <v>87.083333333333343</v>
      </c>
      <c r="G16" s="16">
        <f>IFERROR($A16*1000/3600*20*G$33,"")</f>
        <v>110.83333333333334</v>
      </c>
      <c r="H16" s="16">
        <f>IFERROR($A16*1000/3600*30*H$33,"")</f>
        <v>158.33333333333334</v>
      </c>
      <c r="I16" s="11">
        <f t="shared" si="1"/>
        <v>66.694736842105272</v>
      </c>
      <c r="J16" s="11">
        <f t="shared" si="2"/>
        <v>10.231578947368419</v>
      </c>
      <c r="K16" s="12">
        <f t="shared" si="3"/>
        <v>18</v>
      </c>
      <c r="L16" s="17"/>
      <c r="M16" s="19"/>
      <c r="N16" s="19"/>
    </row>
    <row r="17" spans="1:14" ht="15" x14ac:dyDescent="0.25">
      <c r="A17" s="39">
        <v>19.5</v>
      </c>
      <c r="B17" s="8">
        <f t="shared" si="4"/>
        <v>68.25</v>
      </c>
      <c r="C17" s="37" t="s">
        <v>18</v>
      </c>
      <c r="D17" s="15">
        <f>IFERROR($A17*1000/3600*5*D$33,"")</f>
        <v>32.5</v>
      </c>
      <c r="E17" s="16">
        <f>IFERROR($A17*1000/3600*10*E$33,"")</f>
        <v>62.291666666666664</v>
      </c>
      <c r="F17" s="16">
        <f>IFERROR($A17*1000/3600*15*F$33,"")</f>
        <v>89.375000000000014</v>
      </c>
      <c r="G17" s="16">
        <f>IFERROR($A17*1000/3600*20*G$33,"")</f>
        <v>113.75000000000001</v>
      </c>
      <c r="H17" s="16">
        <f>IFERROR($A17*1000/3600*30*H$33,"")</f>
        <v>162.5</v>
      </c>
      <c r="I17" s="11">
        <f t="shared" si="1"/>
        <v>64.984615384615395</v>
      </c>
      <c r="J17" s="11">
        <f t="shared" si="2"/>
        <v>9.9692307692307676</v>
      </c>
      <c r="K17" s="12">
        <f t="shared" si="3"/>
        <v>17.53846153846154</v>
      </c>
      <c r="L17" s="17"/>
      <c r="M17" s="19"/>
      <c r="N17" s="19"/>
    </row>
    <row r="18" spans="1:14" ht="15" x14ac:dyDescent="0.25">
      <c r="A18" s="39">
        <v>20</v>
      </c>
      <c r="B18" s="8">
        <f t="shared" si="4"/>
        <v>70</v>
      </c>
      <c r="C18" s="37" t="s">
        <v>19</v>
      </c>
      <c r="D18" s="15">
        <f>IFERROR($A18*1000/3600*5*D$33,"")</f>
        <v>33.333333333333336</v>
      </c>
      <c r="E18" s="16">
        <f>IFERROR($A18*1000/3600*10*E$33,"")</f>
        <v>63.888888888888886</v>
      </c>
      <c r="F18" s="16">
        <f>IFERROR($A18*1000/3600*15*F$33,"")</f>
        <v>91.666666666666671</v>
      </c>
      <c r="G18" s="16">
        <f>IFERROR($A18*1000/3600*20*G$33,"")</f>
        <v>116.66666666666667</v>
      </c>
      <c r="H18" s="16">
        <f>IFERROR($A18*1000/3600*30*H$33,"")</f>
        <v>166.66666666666666</v>
      </c>
      <c r="I18" s="11">
        <f t="shared" si="1"/>
        <v>63.36</v>
      </c>
      <c r="J18" s="11">
        <f t="shared" si="2"/>
        <v>9.7199999999999989</v>
      </c>
      <c r="K18" s="12">
        <f t="shared" si="3"/>
        <v>17.099999999999998</v>
      </c>
      <c r="L18" s="17"/>
      <c r="M18" s="19"/>
      <c r="N18" s="19"/>
    </row>
    <row r="19" spans="1:14" ht="15" x14ac:dyDescent="0.25">
      <c r="A19" s="39">
        <v>20.5</v>
      </c>
      <c r="B19" s="8">
        <f t="shared" si="4"/>
        <v>71.75</v>
      </c>
      <c r="C19" s="37" t="s">
        <v>20</v>
      </c>
      <c r="D19" s="15">
        <f>IFERROR($A19*1000/3600*5*D$33,"")</f>
        <v>34.166666666666664</v>
      </c>
      <c r="E19" s="16">
        <f>IFERROR($A19*1000/3600*10*E$33,"")</f>
        <v>65.4861111111111</v>
      </c>
      <c r="F19" s="16">
        <f>IFERROR($A19*1000/3600*15*F$33,"")</f>
        <v>93.958333333333343</v>
      </c>
      <c r="G19" s="16">
        <f>IFERROR($A19*1000/3600*20*G$33,"")</f>
        <v>119.58333333333333</v>
      </c>
      <c r="H19" s="16">
        <f>IFERROR($A19*1000/3600*30*H$33,"")</f>
        <v>170.83333333333334</v>
      </c>
      <c r="I19" s="11">
        <f t="shared" si="1"/>
        <v>61.814634146341476</v>
      </c>
      <c r="J19" s="11">
        <f t="shared" si="2"/>
        <v>9.4829268292682922</v>
      </c>
      <c r="K19" s="12">
        <f t="shared" si="3"/>
        <v>16.682926829268293</v>
      </c>
      <c r="L19" s="17"/>
      <c r="M19" s="19"/>
      <c r="N19" s="19"/>
    </row>
    <row r="20" spans="1:14" ht="15" x14ac:dyDescent="0.25">
      <c r="A20" s="39">
        <v>21</v>
      </c>
      <c r="B20" s="8">
        <f t="shared" si="4"/>
        <v>73.5</v>
      </c>
      <c r="C20" s="37" t="s">
        <v>21</v>
      </c>
      <c r="D20" s="15">
        <f>IFERROR($A20*1000/3600*5*D$33,"")</f>
        <v>34.999999999999993</v>
      </c>
      <c r="E20" s="16">
        <f>IFERROR($A20*1000/3600*10*E$33,"")</f>
        <v>67.083333333333329</v>
      </c>
      <c r="F20" s="16">
        <f>IFERROR($A20*1000/3600*15*F$33,"")</f>
        <v>96.250000000000014</v>
      </c>
      <c r="G20" s="16">
        <f>IFERROR($A20*1000/3600*20*G$33,"")</f>
        <v>122.5</v>
      </c>
      <c r="H20" s="16">
        <f>IFERROR($A20*1000/3600*30*H$33,"")</f>
        <v>175</v>
      </c>
      <c r="I20" s="11">
        <f t="shared" si="1"/>
        <v>60.342857142857149</v>
      </c>
      <c r="J20" s="11">
        <f t="shared" si="2"/>
        <v>9.2571428571428562</v>
      </c>
      <c r="K20" s="12">
        <f t="shared" si="3"/>
        <v>16.285714285714285</v>
      </c>
      <c r="L20" s="17"/>
      <c r="M20" s="19"/>
      <c r="N20" s="19"/>
    </row>
    <row r="21" spans="1:14" ht="15" x14ac:dyDescent="0.25">
      <c r="A21" s="39">
        <v>21.5</v>
      </c>
      <c r="B21" s="8">
        <f t="shared" si="4"/>
        <v>75.25</v>
      </c>
      <c r="C21" s="37" t="s">
        <v>22</v>
      </c>
      <c r="D21" s="15">
        <f>IFERROR($A21*1000/3600*5*D$33,"")</f>
        <v>35.833333333333329</v>
      </c>
      <c r="E21" s="16">
        <f>IFERROR($A21*1000/3600*10*E$33,"")</f>
        <v>68.680555555555543</v>
      </c>
      <c r="F21" s="16">
        <f>IFERROR($A21*1000/3600*15*F$33,"")</f>
        <v>98.541666666666671</v>
      </c>
      <c r="G21" s="16">
        <f>IFERROR($A21*1000/3600*20*G$33,"")</f>
        <v>125.41666666666667</v>
      </c>
      <c r="H21" s="16">
        <f>IFERROR($A21*1000/3600*30*H$33,"")</f>
        <v>179.16666666666666</v>
      </c>
      <c r="I21" s="11">
        <f t="shared" si="1"/>
        <v>58.939534883720931</v>
      </c>
      <c r="J21" s="11">
        <f t="shared" si="2"/>
        <v>9.0418604651162777</v>
      </c>
      <c r="K21" s="12">
        <f t="shared" si="3"/>
        <v>15.906976744186046</v>
      </c>
      <c r="L21" s="17"/>
      <c r="M21" s="19"/>
      <c r="N21" s="19"/>
    </row>
    <row r="22" spans="1:14" ht="15" x14ac:dyDescent="0.25">
      <c r="A22" s="39">
        <v>22</v>
      </c>
      <c r="B22" s="8">
        <f t="shared" si="4"/>
        <v>77</v>
      </c>
      <c r="C22" s="37" t="s">
        <v>23</v>
      </c>
      <c r="D22" s="15">
        <f>IFERROR($A22*1000/3600*5*D$33,"")</f>
        <v>36.666666666666664</v>
      </c>
      <c r="E22" s="16">
        <f>IFERROR($A22*1000/3600*10*E$33,"")</f>
        <v>70.277777777777771</v>
      </c>
      <c r="F22" s="16">
        <f>IFERROR($A22*1000/3600*15*F$33,"")</f>
        <v>100.83333333333333</v>
      </c>
      <c r="G22" s="16">
        <f>IFERROR($A22*1000/3600*20*G$33,"")</f>
        <v>128.33333333333334</v>
      </c>
      <c r="H22" s="16">
        <f>IFERROR($A22*1000/3600*30*H$33,"")</f>
        <v>183.33333333333331</v>
      </c>
      <c r="I22" s="11">
        <f t="shared" si="1"/>
        <v>57.6</v>
      </c>
      <c r="J22" s="11">
        <f t="shared" si="2"/>
        <v>8.836363636363636</v>
      </c>
      <c r="K22" s="12">
        <f t="shared" si="3"/>
        <v>15.545454545454545</v>
      </c>
      <c r="L22" s="17"/>
      <c r="M22" s="19"/>
      <c r="N22" s="19"/>
    </row>
    <row r="23" spans="1:14" ht="15" x14ac:dyDescent="0.25">
      <c r="A23" s="39"/>
      <c r="B23" s="8">
        <f t="shared" si="4"/>
        <v>0</v>
      </c>
      <c r="C23" s="37" t="s">
        <v>24</v>
      </c>
      <c r="D23" s="15">
        <f>IFERROR($A23*1000/3600*5*D$33,"")</f>
        <v>0</v>
      </c>
      <c r="E23" s="16">
        <f>IFERROR($A23*1000/3600*10*E$33,"")</f>
        <v>0</v>
      </c>
      <c r="F23" s="16">
        <f>IFERROR($A23*1000/3600*15*F$33,"")</f>
        <v>0</v>
      </c>
      <c r="G23" s="16">
        <f>IFERROR($A23*1000/3600*20*G$33,"")</f>
        <v>0</v>
      </c>
      <c r="H23" s="16">
        <f>IFERROR($A23*1000/3600*30*H$33,"")</f>
        <v>0</v>
      </c>
      <c r="I23" s="11" t="str">
        <f t="shared" si="1"/>
        <v/>
      </c>
      <c r="J23" s="11" t="str">
        <f t="shared" si="2"/>
        <v/>
      </c>
      <c r="K23" s="12" t="str">
        <f t="shared" si="3"/>
        <v/>
      </c>
      <c r="L23" s="17"/>
      <c r="M23" s="19"/>
      <c r="N23" s="19"/>
    </row>
    <row r="24" spans="1:14" ht="15" x14ac:dyDescent="0.25">
      <c r="A24" s="39"/>
      <c r="B24" s="8">
        <f t="shared" si="4"/>
        <v>0</v>
      </c>
      <c r="C24" s="37" t="s">
        <v>25</v>
      </c>
      <c r="D24" s="15">
        <f>IFERROR($A24*1000/3600*5*D$33,"")</f>
        <v>0</v>
      </c>
      <c r="E24" s="16">
        <f>IFERROR($A24*1000/3600*10*E$33,"")</f>
        <v>0</v>
      </c>
      <c r="F24" s="16">
        <f>IFERROR($A24*1000/3600*15*F$33,"")</f>
        <v>0</v>
      </c>
      <c r="G24" s="16">
        <f>IFERROR($A24*1000/3600*20*G$33,"")</f>
        <v>0</v>
      </c>
      <c r="H24" s="16">
        <f>IFERROR($A24*1000/3600*30*H$33,"")</f>
        <v>0</v>
      </c>
      <c r="I24" s="11" t="str">
        <f t="shared" si="1"/>
        <v/>
      </c>
      <c r="J24" s="11" t="str">
        <f t="shared" si="2"/>
        <v/>
      </c>
      <c r="K24" s="12" t="str">
        <f t="shared" si="3"/>
        <v/>
      </c>
      <c r="L24" s="17"/>
      <c r="M24" s="19"/>
      <c r="N24" s="19"/>
    </row>
    <row r="25" spans="1:14" ht="15" x14ac:dyDescent="0.25">
      <c r="A25" s="39"/>
      <c r="B25" s="8">
        <f t="shared" si="4"/>
        <v>0</v>
      </c>
      <c r="C25" s="37" t="s">
        <v>26</v>
      </c>
      <c r="D25" s="15">
        <f>IFERROR($A25*1000/3600*5*D$33,"")</f>
        <v>0</v>
      </c>
      <c r="E25" s="16">
        <f>IFERROR($A25*1000/3600*10*E$33,"")</f>
        <v>0</v>
      </c>
      <c r="F25" s="16">
        <f>IFERROR($A25*1000/3600*15*F$33,"")</f>
        <v>0</v>
      </c>
      <c r="G25" s="16">
        <f>IFERROR($A25*1000/3600*20*G$33,"")</f>
        <v>0</v>
      </c>
      <c r="H25" s="16">
        <f>IFERROR($A25*1000/3600*30*H$33,"")</f>
        <v>0</v>
      </c>
      <c r="I25" s="11" t="str">
        <f t="shared" si="1"/>
        <v/>
      </c>
      <c r="J25" s="11" t="str">
        <f t="shared" si="2"/>
        <v/>
      </c>
      <c r="K25" s="12" t="str">
        <f t="shared" si="3"/>
        <v/>
      </c>
      <c r="L25" s="17"/>
      <c r="M25" s="19"/>
      <c r="N25" s="19"/>
    </row>
    <row r="26" spans="1:14" ht="15" x14ac:dyDescent="0.25">
      <c r="A26" s="39"/>
      <c r="B26" s="8">
        <f t="shared" si="4"/>
        <v>0</v>
      </c>
      <c r="C26" s="37" t="s">
        <v>27</v>
      </c>
      <c r="D26" s="15">
        <f>IFERROR($A26*1000/3600*5*D$33,"")</f>
        <v>0</v>
      </c>
      <c r="E26" s="16">
        <f>IFERROR($A26*1000/3600*10*E$33,"")</f>
        <v>0</v>
      </c>
      <c r="F26" s="16">
        <f>IFERROR($A26*1000/3600*15*F$33,"")</f>
        <v>0</v>
      </c>
      <c r="G26" s="16">
        <f>IFERROR($A26*1000/3600*20*G$33,"")</f>
        <v>0</v>
      </c>
      <c r="H26" s="16">
        <f>IFERROR($A26*1000/3600*30*H$33,"")</f>
        <v>0</v>
      </c>
      <c r="I26" s="11" t="str">
        <f t="shared" si="1"/>
        <v/>
      </c>
      <c r="J26" s="11" t="str">
        <f t="shared" si="2"/>
        <v/>
      </c>
      <c r="K26" s="12" t="str">
        <f t="shared" si="3"/>
        <v/>
      </c>
      <c r="L26" s="17"/>
      <c r="M26" s="19"/>
      <c r="N26" s="19"/>
    </row>
    <row r="27" spans="1:14" ht="15" x14ac:dyDescent="0.25">
      <c r="A27" s="39"/>
      <c r="B27" s="8">
        <f t="shared" si="4"/>
        <v>0</v>
      </c>
      <c r="C27" s="37" t="s">
        <v>28</v>
      </c>
      <c r="D27" s="15">
        <f>IFERROR($A27*1000/3600*5*D$33,"")</f>
        <v>0</v>
      </c>
      <c r="E27" s="16">
        <f>IFERROR($A27*1000/3600*10*E$33,"")</f>
        <v>0</v>
      </c>
      <c r="F27" s="16">
        <f>IFERROR($A27*1000/3600*15*F$33,"")</f>
        <v>0</v>
      </c>
      <c r="G27" s="16">
        <f>IFERROR($A27*1000/3600*20*G$33,"")</f>
        <v>0</v>
      </c>
      <c r="H27" s="16">
        <f>IFERROR($A27*1000/3600*30*H$33,"")</f>
        <v>0</v>
      </c>
      <c r="I27" s="11" t="str">
        <f t="shared" si="1"/>
        <v/>
      </c>
      <c r="J27" s="11" t="str">
        <f t="shared" si="2"/>
        <v/>
      </c>
      <c r="K27" s="12" t="str">
        <f t="shared" si="3"/>
        <v/>
      </c>
      <c r="L27" s="17"/>
      <c r="M27" s="19"/>
      <c r="N27" s="19"/>
    </row>
    <row r="28" spans="1:14" ht="15" x14ac:dyDescent="0.25">
      <c r="A28" s="39"/>
      <c r="B28" s="8">
        <f t="shared" si="4"/>
        <v>0</v>
      </c>
      <c r="C28" s="37" t="s">
        <v>29</v>
      </c>
      <c r="D28" s="15">
        <f>IFERROR($A28*1000/3600*5*D$33,"")</f>
        <v>0</v>
      </c>
      <c r="E28" s="16">
        <f>IFERROR($A28*1000/3600*10*E$33,"")</f>
        <v>0</v>
      </c>
      <c r="F28" s="16">
        <f>IFERROR($A28*1000/3600*15*F$33,"")</f>
        <v>0</v>
      </c>
      <c r="G28" s="16">
        <f>IFERROR($A28*1000/3600*20*G$33,"")</f>
        <v>0</v>
      </c>
      <c r="H28" s="16">
        <f>IFERROR($A28*1000/3600*30*H$33,"")</f>
        <v>0</v>
      </c>
      <c r="I28" s="11" t="str">
        <f t="shared" si="1"/>
        <v/>
      </c>
      <c r="J28" s="11" t="str">
        <f t="shared" si="2"/>
        <v/>
      </c>
      <c r="K28" s="12" t="str">
        <f t="shared" si="3"/>
        <v/>
      </c>
      <c r="L28" s="17"/>
      <c r="M28" s="19"/>
      <c r="N28" s="19"/>
    </row>
    <row r="29" spans="1:14" ht="15" x14ac:dyDescent="0.25">
      <c r="A29" s="39"/>
      <c r="B29" s="8">
        <f t="shared" si="4"/>
        <v>0</v>
      </c>
      <c r="C29" s="37" t="s">
        <v>30</v>
      </c>
      <c r="D29" s="15">
        <f>IFERROR($A29*1000/3600*5*D$33,"")</f>
        <v>0</v>
      </c>
      <c r="E29" s="16">
        <f>IFERROR($A29*1000/3600*10*E$33,"")</f>
        <v>0</v>
      </c>
      <c r="F29" s="16">
        <f>IFERROR($A29*1000/3600*15*F$33,"")</f>
        <v>0</v>
      </c>
      <c r="G29" s="16">
        <f>IFERROR($A29*1000/3600*20*G$33,"")</f>
        <v>0</v>
      </c>
      <c r="H29" s="16">
        <f>IFERROR($A29*1000/3600*30*H$33,"")</f>
        <v>0</v>
      </c>
      <c r="I29" s="11" t="str">
        <f t="shared" si="1"/>
        <v/>
      </c>
      <c r="J29" s="11" t="str">
        <f t="shared" si="2"/>
        <v/>
      </c>
      <c r="K29" s="12" t="str">
        <f t="shared" si="3"/>
        <v/>
      </c>
      <c r="L29" s="17"/>
      <c r="M29" s="19"/>
      <c r="N29" s="19"/>
    </row>
    <row r="30" spans="1:14" ht="15" x14ac:dyDescent="0.25">
      <c r="A30" s="39"/>
      <c r="B30" s="8">
        <f t="shared" si="4"/>
        <v>0</v>
      </c>
      <c r="C30" s="37" t="s">
        <v>31</v>
      </c>
      <c r="D30" s="15">
        <f>IFERROR($A30*1000/3600*5*D$33,"")</f>
        <v>0</v>
      </c>
      <c r="E30" s="16">
        <f>IFERROR($A30*1000/3600*10*E$33,"")</f>
        <v>0</v>
      </c>
      <c r="F30" s="16">
        <f>IFERROR($A30*1000/3600*15*F$33,"")</f>
        <v>0</v>
      </c>
      <c r="G30" s="16">
        <f>IFERROR($A30*1000/3600*20*G$33,"")</f>
        <v>0</v>
      </c>
      <c r="H30" s="16">
        <f>IFERROR($A30*1000/3600*30*H$33,"")</f>
        <v>0</v>
      </c>
      <c r="I30" s="11" t="str">
        <f t="shared" si="1"/>
        <v/>
      </c>
      <c r="J30" s="11" t="str">
        <f t="shared" si="2"/>
        <v/>
      </c>
      <c r="K30" s="12" t="str">
        <f t="shared" si="3"/>
        <v/>
      </c>
      <c r="L30" s="17"/>
      <c r="M30" s="19"/>
      <c r="N30" s="19"/>
    </row>
    <row r="31" spans="1:14" ht="15.75" thickBot="1" x14ac:dyDescent="0.3">
      <c r="A31" s="40"/>
      <c r="B31" s="20">
        <f t="shared" si="4"/>
        <v>0</v>
      </c>
      <c r="C31" s="38" t="s">
        <v>32</v>
      </c>
      <c r="D31" s="21">
        <f>IFERROR($A31*1000/3600*5*D$33,"")</f>
        <v>0</v>
      </c>
      <c r="E31" s="22">
        <f>IFERROR($A31*1000/3600*10*E$33,"")</f>
        <v>0</v>
      </c>
      <c r="F31" s="22">
        <f>IFERROR($A31*1000/3600*15*F$33,"")</f>
        <v>0</v>
      </c>
      <c r="G31" s="22">
        <f>IFERROR($A31*1000/3600*20*G$33,"")</f>
        <v>0</v>
      </c>
      <c r="H31" s="22">
        <f>IFERROR($A31*1000/3600*30*H$33,"")</f>
        <v>0</v>
      </c>
      <c r="I31" s="23" t="str">
        <f t="shared" si="1"/>
        <v/>
      </c>
      <c r="J31" s="23" t="str">
        <f t="shared" si="2"/>
        <v/>
      </c>
      <c r="K31" s="24" t="str">
        <f t="shared" si="3"/>
        <v/>
      </c>
      <c r="L31" s="17"/>
      <c r="M31" s="19"/>
      <c r="N31" s="19"/>
    </row>
    <row r="32" spans="1:14" ht="15.75" thickBot="1" x14ac:dyDescent="0.3">
      <c r="A32" s="25"/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7"/>
      <c r="M32" s="27"/>
      <c r="N32" s="27"/>
    </row>
    <row r="33" spans="1:14" ht="16.5" customHeight="1" x14ac:dyDescent="0.25">
      <c r="A33" s="28"/>
      <c r="B33" s="28"/>
      <c r="C33" s="29"/>
      <c r="D33" s="41">
        <v>1.2</v>
      </c>
      <c r="E33" s="42">
        <v>1.1499999999999999</v>
      </c>
      <c r="F33" s="43">
        <v>1.1000000000000001</v>
      </c>
      <c r="G33" s="42">
        <v>1.05</v>
      </c>
      <c r="H33" s="43">
        <v>1</v>
      </c>
      <c r="I33" s="43">
        <v>0.9</v>
      </c>
      <c r="J33" s="43">
        <v>1.1000000000000001</v>
      </c>
      <c r="K33" s="44">
        <v>1.05</v>
      </c>
      <c r="L33" s="30"/>
      <c r="M33" s="27"/>
      <c r="N33" s="27"/>
    </row>
    <row r="34" spans="1:14" ht="18.75" hidden="1" customHeight="1" thickBot="1" x14ac:dyDescent="0.3">
      <c r="A34" s="28"/>
      <c r="B34" s="28"/>
      <c r="C34" s="29"/>
      <c r="D34" s="31">
        <f>D33*100</f>
        <v>120</v>
      </c>
      <c r="E34" s="32">
        <f t="shared" ref="E34:H34" si="5">E33*100</f>
        <v>114.99999999999999</v>
      </c>
      <c r="F34" s="32">
        <f t="shared" si="5"/>
        <v>110.00000000000001</v>
      </c>
      <c r="G34" s="32">
        <f t="shared" si="5"/>
        <v>105</v>
      </c>
      <c r="H34" s="32">
        <f t="shared" si="5"/>
        <v>100</v>
      </c>
      <c r="I34" s="33">
        <f>200-I33*100</f>
        <v>110</v>
      </c>
      <c r="J34" s="33">
        <f>200-J33*100</f>
        <v>89.999999999999986</v>
      </c>
      <c r="K34" s="34">
        <f>200-K33*100</f>
        <v>95</v>
      </c>
      <c r="L34" s="30"/>
      <c r="M34" s="27"/>
      <c r="N34" s="27"/>
    </row>
    <row r="35" spans="1:14" ht="18.75" hidden="1" customHeight="1" x14ac:dyDescent="0.25"/>
    <row r="36" spans="1:14" ht="18.75" hidden="1" customHeight="1" x14ac:dyDescent="0.25"/>
    <row r="37" spans="1:14" ht="18.75" hidden="1" customHeight="1" x14ac:dyDescent="0.25"/>
    <row r="38" spans="1:14" ht="18.75" hidden="1" customHeight="1" x14ac:dyDescent="0.25"/>
    <row r="39" spans="1:14" ht="18.75" hidden="1" customHeight="1" x14ac:dyDescent="0.25"/>
    <row r="40" spans="1:14" ht="18.75" hidden="1" customHeight="1" x14ac:dyDescent="0.25"/>
    <row r="41" spans="1:14" ht="18.75" hidden="1" customHeight="1" x14ac:dyDescent="0.25"/>
    <row r="42" spans="1:14" ht="18.75" hidden="1" customHeight="1" x14ac:dyDescent="0.25"/>
    <row r="43" spans="1:14" ht="18.75" hidden="1" customHeight="1" x14ac:dyDescent="0.25"/>
    <row r="44" spans="1:14" ht="18.75" hidden="1" customHeight="1" x14ac:dyDescent="0.25"/>
    <row r="45" spans="1:14" ht="18.75" hidden="1" customHeight="1" x14ac:dyDescent="0.25"/>
    <row r="46" spans="1:14" ht="0.75" hidden="1" customHeight="1" x14ac:dyDescent="0.25"/>
    <row r="47" spans="1:14" ht="0.75" hidden="1" customHeight="1" x14ac:dyDescent="0.25"/>
    <row r="48" spans="1:14" ht="0.75" hidden="1" customHeight="1" x14ac:dyDescent="0.25"/>
    <row r="49" ht="0.75" hidden="1" customHeight="1" x14ac:dyDescent="0.25"/>
    <row r="50" ht="0.75" hidden="1" customHeight="1" x14ac:dyDescent="0.25"/>
    <row r="51" ht="0.75" hidden="1" customHeight="1" x14ac:dyDescent="0.25"/>
  </sheetData>
  <sheetProtection algorithmName="SHA-512" hashValue="sF5L5gK5IdbLVg9ZTLZhPoDFlLe3dXTR12Q4m1QL7hgxOOAnVvv2KjSgQubKkRTse1y4B7xP1CL3+eq9/TpyQA==" saltValue="dWkKlrBnGZMc2kBBqJ+z/g==" spinCount="100000" sheet="1" objects="1" scenarios="1" selectLockedCells="1"/>
  <phoneticPr fontId="5" type="noConversion"/>
  <dataValidations count="2">
    <dataValidation type="decimal" allowBlank="1" showInputMessage="1" showErrorMessage="1" sqref="A2:A31" xr:uid="{1D53EE38-C86B-478E-994C-819FA8195699}">
      <formula1>10</formula1>
      <formula2>25</formula2>
    </dataValidation>
    <dataValidation type="whole" allowBlank="1" showInputMessage="1" showErrorMessage="1" sqref="M3:N3" xr:uid="{3190A508-BE30-4B87-B687-447172CF4165}">
      <formula1>0</formula1>
      <formula2>200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Challe</dc:creator>
  <cp:lastModifiedBy>Jerome Challe</cp:lastModifiedBy>
  <dcterms:created xsi:type="dcterms:W3CDTF">2020-03-19T17:48:57Z</dcterms:created>
  <dcterms:modified xsi:type="dcterms:W3CDTF">2020-03-19T18:56:51Z</dcterms:modified>
</cp:coreProperties>
</file>